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02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D5" i="6" l="1"/>
  <c r="C5" i="6" l="1"/>
  <c r="L7" i="7" l="1"/>
  <c r="N7" i="7" s="1"/>
  <c r="F6" i="6" l="1"/>
  <c r="O15" i="7" l="1"/>
  <c r="L3" i="7"/>
  <c r="M3" i="7" s="1"/>
  <c r="M13" i="7" s="1"/>
  <c r="J10" i="7" l="1"/>
  <c r="L10" i="7" s="1"/>
  <c r="N10" i="7" s="1"/>
  <c r="L9" i="7" l="1"/>
  <c r="N9" i="7" s="1"/>
  <c r="H5" i="16" l="1"/>
  <c r="H4" i="16"/>
  <c r="I4" i="16" l="1"/>
  <c r="I6" i="16" s="1"/>
  <c r="H7" i="16"/>
  <c r="E9" i="20" l="1"/>
  <c r="G6" i="20" l="1"/>
  <c r="F10" i="6" l="1"/>
  <c r="F9" i="20"/>
  <c r="E5" i="6" l="1"/>
  <c r="F5" i="6" s="1"/>
  <c r="F13" i="6" l="1"/>
  <c r="F14" i="6" l="1"/>
  <c r="F16" i="6" s="1"/>
  <c r="F21" i="6"/>
  <c r="F15" i="6"/>
  <c r="K8" i="7" s="1"/>
  <c r="L8" i="7" s="1"/>
  <c r="N8" i="7" s="1"/>
  <c r="L6" i="7" l="1"/>
  <c r="N6" i="7" s="1"/>
  <c r="N13" i="7" s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<sst xmlns="http://schemas.openxmlformats.org/spreadsheetml/2006/main" count="86" uniqueCount="79">
  <si>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</si>
  <si>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</si>
  <si>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</si>
  <si>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</si>
  <si>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</si>
  <si>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</si>
  <si>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</si>
  <si>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</si>
  <si>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</si>
  <si>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</si>
  <si>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</si>
  <si>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</si>
  <si>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</si>
  <si>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</si>
  <si>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</si>
  <si>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</si>
  <si>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</si>
  <si>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</si>
  <si>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</si>
  <si>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</si>
  <si>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</si>
  <si>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</si>
  <si>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</si>
  <si>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</si>
  <si>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</si>
  <si>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</si>
  <si>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</si>
  <si>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</si>
  <si>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</si>
  <si>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</si>
  <si>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</si>
  <si>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</si>
  <si>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</si>
  <si>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</si>
  <si>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</si>
  <si>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</si>
  <si>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</si>
  <si>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</si>
  <si>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</si>
  <si>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</si>
  <si>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</si>
  <si>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</si>
  <si>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</si>
  <si>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</si>
  <si>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</si>
  <si>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</si>
  <si>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</si>
  <si>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</si>
  <si>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</si>
  <si>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</si>
  <si>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</si>
  <si>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</si>
  <si>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</si>
  <si>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</si>
  <si>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</si>
  <si>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</si>
  <si>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</si>
  <si>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</si>
  <si>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</si>
  <si>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</si>
  <si>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</si>
  <si>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</si>
  <si>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</si>
  <si>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</si>
  <si>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</si>
  <si>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</si>
  <si>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</si>
  <si>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</si>
  <si>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</si>
  <si>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</si>
  <si>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</si>
  <si>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</si>
  <si>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</si>
  <si>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</si>
  <si>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</si>
  <si>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Октябрь  2023 г.</t>
  </si>
  <si>
    <t>Расчет платы за коммунальную услуги по гаражу Октябрь  2023 года</t>
  </si>
  <si>
    <t>Отчет по вывозу ТКО за Октябрь 2023 г.</t>
  </si>
  <si>
    <t>СПРАВОЧНАЯ ИНФОРМАЦИЯ потребление коммунальных услуг в доме ул. 8 Марта, д.2а за Октябрь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</si>
</sst>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topLeftCell="A7" zoomScale="85" zoomScaleNormal="85" workbookViewId="0">
      <selection activeCell="F21" sqref="F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5" t="s">
        <v>2</v>
      </c>
      <c r="B1" s="75"/>
      <c r="C1" s="75"/>
      <c r="D1" s="75"/>
      <c r="E1" s="75"/>
    </row>
    <row r="2" spans="1:11" ht="18.75">
      <c r="A2" s="76" t="s">
        <v>75</v>
      </c>
      <c r="B2" s="76"/>
      <c r="C2" s="76"/>
      <c r="D2" s="76"/>
      <c r="E2" s="76"/>
      <c r="F2" s="7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9"/>
    </row>
    <row r="5" spans="1:11" ht="56.25">
      <c r="A5" s="6">
        <v>35011</v>
      </c>
      <c r="B5" s="7" t="s">
        <v>8</v>
      </c>
      <c r="C5" s="8">
        <f>13752.78-81.15</f>
        <v>13671.630000000001</v>
      </c>
      <c r="D5" s="8">
        <f>13860.87-71</f>
        <v>13789.87</v>
      </c>
      <c r="E5" s="8">
        <f>D5-C5</f>
        <v>118.23999999999978</v>
      </c>
      <c r="F5" s="23">
        <f>E5+G5</f>
        <v>118.41999999999979</v>
      </c>
      <c r="G5" s="31">
        <v>0.18</v>
      </c>
      <c r="H5" s="50"/>
    </row>
    <row r="6" spans="1:11" ht="32.25" customHeight="1">
      <c r="A6" s="77" t="s">
        <v>10</v>
      </c>
      <c r="B6" s="77"/>
      <c r="C6" s="77"/>
      <c r="D6" s="77"/>
      <c r="E6" s="77"/>
      <c r="F6" s="2">
        <f>9210.63+1222</f>
        <v>10432.629999999999</v>
      </c>
    </row>
    <row r="7" spans="1:11">
      <c r="B7" s="9"/>
    </row>
    <row r="8" spans="1:11" ht="51.75" customHeight="1">
      <c r="A8" s="78" t="s">
        <v>39</v>
      </c>
      <c r="B8" s="78"/>
      <c r="C8" s="78"/>
      <c r="D8" s="78"/>
      <c r="E8" s="78"/>
      <c r="F8" s="24">
        <v>402.3</v>
      </c>
      <c r="G8" s="22"/>
    </row>
    <row r="9" spans="1:11" ht="18.75">
      <c r="A9" s="73" t="s">
        <v>41</v>
      </c>
      <c r="B9" s="73"/>
      <c r="C9" s="73"/>
      <c r="D9" s="73"/>
      <c r="E9" s="73"/>
      <c r="F9" s="25">
        <v>5.0999999999999997E-2</v>
      </c>
    </row>
    <row r="10" spans="1:11" ht="28.15" customHeight="1">
      <c r="A10" s="79" t="s">
        <v>32</v>
      </c>
      <c r="B10" s="79"/>
      <c r="C10" s="79"/>
      <c r="D10" s="79"/>
      <c r="E10" s="79"/>
      <c r="F10" s="26">
        <f>F8*F9</f>
        <v>20.517299999999999</v>
      </c>
    </row>
    <row r="11" spans="1:11" ht="28.15" customHeight="1">
      <c r="A11" s="74" t="s">
        <v>57</v>
      </c>
      <c r="B11" s="74"/>
      <c r="C11" s="74"/>
      <c r="D11" s="74"/>
      <c r="E11" s="74"/>
      <c r="F11" s="26">
        <v>43.5</v>
      </c>
    </row>
    <row r="12" spans="1:11" ht="28.15" customHeight="1">
      <c r="A12" s="74" t="s">
        <v>56</v>
      </c>
      <c r="B12" s="74"/>
      <c r="C12" s="74"/>
      <c r="D12" s="74"/>
      <c r="E12" s="74"/>
      <c r="F12" s="26">
        <v>18.3</v>
      </c>
    </row>
    <row r="13" spans="1:11" ht="23.45" customHeight="1">
      <c r="A13" s="73" t="s">
        <v>33</v>
      </c>
      <c r="B13" s="73"/>
      <c r="C13" s="73"/>
      <c r="D13" s="73"/>
      <c r="E13" s="73"/>
      <c r="F13" s="26">
        <f>F5-F10</f>
        <v>97.902699999999783</v>
      </c>
      <c r="G13" s="72"/>
      <c r="H13" s="72"/>
      <c r="I13" s="54"/>
    </row>
    <row r="14" spans="1:11" ht="37.5" customHeight="1">
      <c r="A14" s="79" t="s">
        <v>40</v>
      </c>
      <c r="B14" s="79"/>
      <c r="C14" s="79"/>
      <c r="D14" s="79"/>
      <c r="E14" s="79"/>
      <c r="F14" s="25">
        <f>(F5)/(F10+F13)*F9</f>
        <v>5.0999999999999997E-2</v>
      </c>
    </row>
    <row r="15" spans="1:11" ht="48" customHeight="1">
      <c r="A15" s="79" t="s">
        <v>34</v>
      </c>
      <c r="B15" s="79"/>
      <c r="C15" s="79"/>
      <c r="D15" s="79"/>
      <c r="E15" s="79"/>
      <c r="F15" s="27">
        <f>F20*F14+F18</f>
        <v>182.68950000000001</v>
      </c>
      <c r="K15" s="30"/>
    </row>
    <row r="16" spans="1:11" ht="53.45" customHeight="1">
      <c r="A16" s="79" t="s">
        <v>51</v>
      </c>
      <c r="B16" s="79"/>
      <c r="C16" s="79"/>
      <c r="D16" s="79"/>
      <c r="E16" s="79"/>
      <c r="F16" s="27">
        <f>F14*F20*3.23</f>
        <v>485.04748499999999</v>
      </c>
      <c r="K16" s="30"/>
    </row>
    <row r="17" spans="1:6" ht="18.75">
      <c r="A17" s="73" t="s">
        <v>38</v>
      </c>
      <c r="B17" s="73"/>
      <c r="C17" s="73"/>
      <c r="D17" s="73"/>
      <c r="E17" s="73"/>
      <c r="F17" s="28">
        <v>4829</v>
      </c>
    </row>
    <row r="18" spans="1:6" ht="18.75">
      <c r="A18" s="73" t="s">
        <v>37</v>
      </c>
      <c r="B18" s="73"/>
      <c r="C18" s="73"/>
      <c r="D18" s="73"/>
      <c r="E18" s="73"/>
      <c r="F18" s="26">
        <v>32.520000000000003</v>
      </c>
    </row>
    <row r="19" spans="1:6" ht="18.75">
      <c r="A19" s="73" t="s">
        <v>36</v>
      </c>
      <c r="B19" s="73"/>
      <c r="C19" s="73"/>
      <c r="D19" s="73"/>
      <c r="E19" s="73"/>
      <c r="F19" s="26">
        <v>5.05</v>
      </c>
    </row>
    <row r="20" spans="1:6" ht="22.15" customHeight="1">
      <c r="A20" s="73" t="s">
        <v>35</v>
      </c>
      <c r="B20" s="73"/>
      <c r="C20" s="73"/>
      <c r="D20" s="73"/>
      <c r="E20" s="73"/>
      <c r="F20" s="26">
        <v>2944.5</v>
      </c>
    </row>
    <row r="21" spans="1:6" ht="59.25" customHeight="1">
      <c r="A21" s="80" t="s">
        <v>49</v>
      </c>
      <c r="B21" s="80"/>
      <c r="C21" s="80"/>
      <c r="D21" s="80"/>
      <c r="E21" s="80"/>
      <c r="F21" s="51">
        <f>F13/F6*F20+F17/F6*F19</f>
        <v>29.969523518997548</v>
      </c>
    </row>
    <row r="22" spans="1:6" ht="18.75">
      <c r="A22" s="73"/>
      <c r="B22" s="73"/>
      <c r="C22" s="73"/>
      <c r="D22" s="73"/>
      <c r="E22" s="73"/>
      <c r="F22" s="68"/>
    </row>
    <row r="23" spans="1:6" ht="18.75">
      <c r="A23" s="73"/>
      <c r="B23" s="73"/>
      <c r="C23" s="73"/>
      <c r="D23" s="73"/>
      <c r="E23" s="73"/>
      <c r="F23" s="68"/>
    </row>
    <row r="24" spans="1:6" ht="18.75">
      <c r="A24" s="73"/>
      <c r="B24" s="73"/>
      <c r="C24" s="73"/>
      <c r="D24" s="73"/>
      <c r="E24" s="73"/>
      <c r="F24" s="68"/>
    </row>
  </sheetData>
  <mergeCells count="21"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  <mergeCell ref="A1:E1"/>
    <mergeCell ref="A2:F2"/>
    <mergeCell ref="A6:E6"/>
    <mergeCell ref="A8:E8"/>
    <mergeCell ref="A9:E9"/>
    <mergeCell ref="G13:H13"/>
    <mergeCell ref="A22:E22"/>
    <mergeCell ref="A23:E23"/>
    <mergeCell ref="A24:E24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19" activePane="bottomLeft" state="frozen"/>
      <selection pane="bottomLeft" activeCell="L3" sqref="L3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1.1406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3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52" t="s">
        <v>63</v>
      </c>
      <c r="M1" s="52">
        <v>1222</v>
      </c>
      <c r="N1" s="53" t="s">
        <v>66</v>
      </c>
      <c r="O1" s="52">
        <v>134</v>
      </c>
    </row>
    <row r="2" spans="1:15" ht="18.75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55" t="s">
        <v>59</v>
      </c>
      <c r="K2" s="55" t="s">
        <v>60</v>
      </c>
      <c r="L2" s="55" t="s">
        <v>61</v>
      </c>
      <c r="M2" s="55" t="s">
        <v>62</v>
      </c>
      <c r="N2" s="55" t="s">
        <v>74</v>
      </c>
    </row>
    <row r="3" spans="1:15" ht="18.75">
      <c r="A3" s="82" t="s">
        <v>9</v>
      </c>
      <c r="B3" s="82"/>
      <c r="C3" s="82"/>
      <c r="D3" s="82"/>
      <c r="E3" s="82"/>
      <c r="F3" s="56"/>
      <c r="G3" s="56"/>
      <c r="H3" s="56"/>
      <c r="I3" s="10"/>
      <c r="J3" s="57">
        <v>8060</v>
      </c>
      <c r="K3" s="55">
        <v>5.05</v>
      </c>
      <c r="L3" s="69">
        <f>K3*J3</f>
        <v>40703</v>
      </c>
      <c r="M3" s="58">
        <f>L3/134</f>
        <v>303.75373134328356</v>
      </c>
      <c r="N3" s="55"/>
    </row>
    <row r="4" spans="1:15" ht="18.75">
      <c r="A4" s="81" t="s">
        <v>50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28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64</v>
      </c>
      <c r="B6" s="81"/>
      <c r="C6" s="81"/>
      <c r="D6" s="81"/>
      <c r="E6" s="81"/>
      <c r="F6" s="59"/>
      <c r="G6" s="59"/>
      <c r="H6" s="59"/>
      <c r="I6" s="55"/>
      <c r="J6" s="57"/>
      <c r="K6" s="60">
        <v>29.97</v>
      </c>
      <c r="L6" s="61">
        <f>K6*M1</f>
        <v>36623.339999999997</v>
      </c>
      <c r="M6" s="61"/>
      <c r="N6" s="55">
        <f>L6/1222</f>
        <v>29.97</v>
      </c>
    </row>
    <row r="7" spans="1:15" ht="18.75">
      <c r="A7" s="81" t="s">
        <v>69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70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f>'Отопление и ГВС'!F15</f>
        <v>182.68950000000001</v>
      </c>
      <c r="L8" s="61">
        <f>J8*K8*M1</f>
        <v>937.63558980000005</v>
      </c>
      <c r="M8" s="61"/>
      <c r="N8" s="55">
        <f t="shared" si="0"/>
        <v>0.76729590000000003</v>
      </c>
    </row>
    <row r="9" spans="1:15" ht="18.75">
      <c r="A9" s="81" t="s">
        <v>68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65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67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v>6.39</v>
      </c>
      <c r="L11" s="61"/>
      <c r="M11" s="61"/>
      <c r="N11" s="55">
        <v>6.42</v>
      </c>
    </row>
    <row r="12" spans="1:15" ht="18.75">
      <c r="A12" s="81" t="s">
        <v>71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6" t="s">
        <v>72</v>
      </c>
      <c r="B13" s="86"/>
      <c r="C13" s="86"/>
      <c r="D13" s="86"/>
      <c r="E13" s="86"/>
      <c r="F13" s="65"/>
      <c r="G13" s="65"/>
      <c r="H13" s="65"/>
      <c r="I13" s="55"/>
      <c r="J13" s="55"/>
      <c r="K13" s="55"/>
      <c r="L13" s="55"/>
      <c r="M13" s="66">
        <f>SUM(M3:M12)</f>
        <v>1773.7537313432836</v>
      </c>
      <c r="N13" s="66">
        <f>SUM(N3:N12)</f>
        <v>45.384178497688218</v>
      </c>
    </row>
    <row r="15" spans="1:15">
      <c r="O15" s="71">
        <f>J3/O1</f>
        <v>60.149253731343286</v>
      </c>
    </row>
  </sheetData>
  <autoFilter ref="E1:E15"/>
  <mergeCells count="13">
    <mergeCell ref="A12:E12"/>
    <mergeCell ref="A13:E13"/>
    <mergeCell ref="A7:E7"/>
    <mergeCell ref="A10:E10"/>
    <mergeCell ref="A11:E11"/>
    <mergeCell ref="A9:E9"/>
    <mergeCell ref="A8:E8"/>
    <mergeCell ref="A6:E6"/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activeCell="G10" sqref="G10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77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48</v>
      </c>
      <c r="B3" s="90"/>
      <c r="C3" s="90"/>
      <c r="D3" s="90"/>
      <c r="E3" s="32" t="s">
        <v>42</v>
      </c>
      <c r="F3" s="32" t="s">
        <v>43</v>
      </c>
      <c r="G3" s="46" t="s">
        <v>44</v>
      </c>
      <c r="H3" s="32" t="s">
        <v>0</v>
      </c>
      <c r="I3" s="33" t="s">
        <v>45</v>
      </c>
    </row>
    <row r="4" spans="1:9" ht="27.75" customHeight="1">
      <c r="A4" s="91" t="s">
        <v>46</v>
      </c>
      <c r="B4" s="91"/>
      <c r="C4" s="91"/>
      <c r="D4" s="91"/>
      <c r="E4" s="40">
        <v>10432.629999999999</v>
      </c>
      <c r="F4" s="41">
        <v>1025.74</v>
      </c>
      <c r="G4" s="41">
        <v>66.92</v>
      </c>
      <c r="H4" s="42">
        <f>G4*F4</f>
        <v>68642.520799999998</v>
      </c>
      <c r="I4" s="43">
        <f>(H4-H5)/E4</f>
        <v>6.3927901976778623</v>
      </c>
    </row>
    <row r="5" spans="1:9" ht="36.75" customHeight="1">
      <c r="A5" s="93" t="s">
        <v>73</v>
      </c>
      <c r="B5" s="94"/>
      <c r="C5" s="94"/>
      <c r="D5" s="95"/>
      <c r="E5" s="45"/>
      <c r="F5" s="41">
        <v>1025.74</v>
      </c>
      <c r="G5" s="34">
        <v>1.9</v>
      </c>
      <c r="H5" s="42">
        <f>G5*F5</f>
        <v>1948.9059999999999</v>
      </c>
      <c r="I5" s="35"/>
    </row>
    <row r="6" spans="1:9" ht="36.75" customHeight="1">
      <c r="A6" s="92" t="s">
        <v>47</v>
      </c>
      <c r="B6" s="92"/>
      <c r="C6" s="92"/>
      <c r="D6" s="92"/>
      <c r="E6" s="36"/>
      <c r="F6" s="47"/>
      <c r="G6" s="47"/>
      <c r="H6" s="37"/>
      <c r="I6" s="38">
        <f>I4</f>
        <v>6.3927901976778623</v>
      </c>
    </row>
    <row r="7" spans="1:9" ht="34.9" customHeight="1">
      <c r="A7" s="96" t="s">
        <v>55</v>
      </c>
      <c r="B7" s="97"/>
      <c r="C7" s="98"/>
      <c r="D7" s="12"/>
      <c r="E7" s="12"/>
      <c r="F7" s="12"/>
      <c r="G7" s="12"/>
      <c r="H7" s="49">
        <f>H4-H5</f>
        <v>66693.614799999996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52</v>
      </c>
      <c r="B9"/>
    </row>
    <row r="10" spans="1:9">
      <c r="A10">
        <v>1</v>
      </c>
      <c r="B10" s="87" t="s">
        <v>53</v>
      </c>
      <c r="C10" s="87"/>
      <c r="D10" s="87"/>
      <c r="E10" t="s">
        <v>54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F12" sqref="F12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78</v>
      </c>
    </row>
    <row r="2" spans="1:7">
      <c r="A2" s="99" t="s">
        <v>11</v>
      </c>
      <c r="B2" s="99" t="s">
        <v>12</v>
      </c>
      <c r="C2" s="99" t="s">
        <v>13</v>
      </c>
      <c r="D2" s="99" t="s">
        <v>14</v>
      </c>
      <c r="E2" s="99" t="s">
        <v>15</v>
      </c>
      <c r="F2" s="99"/>
      <c r="G2" s="99"/>
    </row>
    <row r="3" spans="1:7">
      <c r="A3" s="99"/>
      <c r="B3" s="99"/>
      <c r="C3" s="99"/>
      <c r="D3" s="99"/>
      <c r="E3" s="99" t="s">
        <v>16</v>
      </c>
      <c r="F3" s="99"/>
      <c r="G3" s="99" t="s">
        <v>17</v>
      </c>
    </row>
    <row r="4" spans="1:7">
      <c r="A4" s="99"/>
      <c r="B4" s="99"/>
      <c r="C4" s="99"/>
      <c r="D4" s="99"/>
      <c r="E4" s="15" t="s">
        <v>18</v>
      </c>
      <c r="F4" s="15" t="s">
        <v>19</v>
      </c>
      <c r="G4" s="99"/>
    </row>
    <row r="5" spans="1:7">
      <c r="A5" s="16" t="s">
        <v>20</v>
      </c>
      <c r="B5" s="17" t="s">
        <v>21</v>
      </c>
      <c r="C5" s="18" t="s">
        <v>22</v>
      </c>
      <c r="D5" s="17">
        <v>13789.87</v>
      </c>
      <c r="E5" s="70">
        <v>97.9</v>
      </c>
      <c r="F5" s="17"/>
      <c r="G5" s="17"/>
    </row>
    <row r="6" spans="1:7" ht="33.75">
      <c r="A6" s="16" t="s">
        <v>20</v>
      </c>
      <c r="B6" s="17" t="s">
        <v>23</v>
      </c>
      <c r="C6" s="18" t="s">
        <v>22</v>
      </c>
      <c r="D6" s="17"/>
      <c r="E6" s="67">
        <v>16.98</v>
      </c>
      <c r="F6" s="67">
        <v>1.32</v>
      </c>
      <c r="G6" s="20">
        <f>G7*0.051</f>
        <v>2.2184999999999997</v>
      </c>
    </row>
    <row r="7" spans="1:7" ht="22.5">
      <c r="A7" s="16" t="s">
        <v>24</v>
      </c>
      <c r="B7" s="17" t="s">
        <v>25</v>
      </c>
      <c r="C7" s="18" t="s">
        <v>26</v>
      </c>
      <c r="D7" s="17"/>
      <c r="E7" s="19">
        <v>333</v>
      </c>
      <c r="F7" s="19">
        <v>25.8</v>
      </c>
      <c r="G7" s="19">
        <v>43.5</v>
      </c>
    </row>
    <row r="8" spans="1:7">
      <c r="A8" s="16" t="s">
        <v>24</v>
      </c>
      <c r="B8" s="17" t="s">
        <v>27</v>
      </c>
      <c r="C8" s="18" t="s">
        <v>26</v>
      </c>
      <c r="D8" s="44">
        <v>40116</v>
      </c>
      <c r="E8" s="19">
        <v>698</v>
      </c>
      <c r="F8" s="19">
        <v>34.6</v>
      </c>
      <c r="G8" s="19">
        <v>43.5</v>
      </c>
    </row>
    <row r="9" spans="1:7">
      <c r="A9" s="16" t="s">
        <v>24</v>
      </c>
      <c r="B9" s="17" t="s">
        <v>28</v>
      </c>
      <c r="C9" s="18" t="s">
        <v>26</v>
      </c>
      <c r="D9" s="17"/>
      <c r="E9" s="19">
        <f>E7+E8</f>
        <v>1031</v>
      </c>
      <c r="F9" s="19">
        <f>F7+F8</f>
        <v>60.400000000000006</v>
      </c>
      <c r="G9" s="19">
        <v>87</v>
      </c>
    </row>
    <row r="10" spans="1:7">
      <c r="A10" s="16" t="s">
        <v>29</v>
      </c>
      <c r="B10" s="17" t="s">
        <v>30</v>
      </c>
      <c r="C10" s="18" t="s">
        <v>31</v>
      </c>
      <c r="D10" s="17"/>
      <c r="E10" s="21">
        <v>39501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2023-10-22T13:08:02Z</cp:lastPrinted>
  <dcterms:created xsi:type="dcterms:W3CDTF">2015-09-15T11:53:49Z</dcterms:created>
  <dcterms:modified xsi:type="dcterms:W3CDTF">2024-03-04T12:09:51Z</dcterms:modified>
</cp:coreProperties>
</file>